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<sst xmlns="http://schemas.openxmlformats.org/spreadsheetml/2006/main" count="163" uniqueCount="112">
  <si>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</si>
  <si>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</si>
  <si>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</si>
  <si>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</si>
  <si>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</si>
  <si>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</si>
  <si>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</si>
  <si>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</si>
  <si>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</si>
  <si>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</si>
  <si>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</si>
  <si>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</si>
  <si>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</si>
  <si>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</si>
  <si>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</si>
  <si>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</si>
  <si>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</si>
  <si>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</si>
  <si>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</si>
  <si>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</si>
  <si>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</si>
  <si>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</si>
  <si>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</si>
  <si>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</si>
  <si>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</si>
  <si>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</si>
  <si>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</si>
  <si>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</si>
  <si>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</si>
  <si>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</si>
  <si>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</si>
  <si>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</si>
  <si>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</si>
  <si>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</si>
  <si>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</si>
  <si>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</si>
  <si>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</si>
  <si>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</si>
  <si>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</si>
  <si>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</si>
  <si>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</si>
  <si>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</si>
  <si>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</si>
  <si>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</si>
  <si>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</si>
  <si>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</si>
  <si>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</si>
  <si>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</si>
  <si>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</si>
  <si>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</si>
  <si>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</si>
  <si>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</si>
  <si>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</si>
  <si>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</si>
  <si>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</si>
  <si>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</si>
  <si>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</si>
  <si>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</si>
  <si>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</si>
  <si>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</si>
  <si>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</si>
  <si>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</si>
  <si>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</si>
  <si>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</si>
  <si>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</si>
  <si>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</si>
  <si>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</si>
  <si>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</si>
  <si>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</si>
  <si>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</si>
  <si>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</si>
  <si>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</si>
  <si>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</si>
  <si>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</si>
  <si>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</si>
  <si>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</si>
  <si>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</si>
  <si>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</si>
  <si>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</si>
  <si>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</si>
  <si>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</si>
  <si>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</si>
  <si>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</si>
  <si>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</si>
  <si>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</si>
  <si>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</si>
  <si>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</si>
  <si>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</si>
  <si>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</si>
  <si>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</si>
  <si>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</si>
  <si>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</si>
  <si>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</si>
  <si>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</si>
  <si>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</si>
  <si>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</si>
  <si>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</si>
  <si>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</si>
  <si>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</si>
  <si>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</si>
  <si>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</si>
  <si>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</si>
  <si>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</si>
  <si>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</si>
  <si>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</si>
  <si>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</si>
  <si>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</si>
  <si>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</si>
  <si>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</si>
  <si>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</si>
  <si>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Аналіз використання коштів загального фонду міського бюджету станом на 16.06.2017 року</t>
  </si>
  <si>
    <t>Програма розроблення містобудівної документації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</si>
</sst>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0855071"/>
        <c:axId val="32151320"/>
      </c:bar3D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51320"/>
        <c:crosses val="autoZero"/>
        <c:auto val="1"/>
        <c:lblOffset val="100"/>
        <c:tickLblSkip val="1"/>
        <c:noMultiLvlLbl val="0"/>
      </c:catAx>
      <c:valAx>
        <c:axId val="3215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20926425"/>
        <c:axId val="54120098"/>
      </c:bar3D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17318835"/>
        <c:axId val="21651788"/>
      </c:bar3D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51788"/>
        <c:crosses val="autoZero"/>
        <c:auto val="1"/>
        <c:lblOffset val="100"/>
        <c:tickLblSkip val="1"/>
        <c:noMultiLvlLbl val="0"/>
      </c:catAx>
      <c:valAx>
        <c:axId val="21651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8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60648365"/>
        <c:axId val="8964374"/>
      </c:bar3D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64374"/>
        <c:crosses val="autoZero"/>
        <c:auto val="1"/>
        <c:lblOffset val="100"/>
        <c:tickLblSkip val="1"/>
        <c:noMultiLvlLbl val="0"/>
      </c:catAx>
      <c:valAx>
        <c:axId val="8964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8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13570503"/>
        <c:axId val="55025664"/>
      </c:bar3D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25664"/>
        <c:crosses val="autoZero"/>
        <c:auto val="1"/>
        <c:lblOffset val="100"/>
        <c:tickLblSkip val="2"/>
        <c:noMultiLvlLbl val="0"/>
      </c:catAx>
      <c:valAx>
        <c:axId val="55025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0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25468929"/>
        <c:axId val="27893770"/>
      </c:bar3D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8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49717339"/>
        <c:axId val="44802868"/>
      </c:bar3D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7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572629"/>
        <c:axId val="5153662"/>
      </c:bar3D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46382959"/>
        <c:axId val="14793448"/>
      </c:bar3D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3" sqref="C133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110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106</v>
      </c>
      <c r="C3" s="130" t="s">
        <v>90</v>
      </c>
      <c r="D3" s="130" t="s">
        <v>23</v>
      </c>
      <c r="E3" s="130" t="s">
        <v>22</v>
      </c>
      <c r="F3" s="130" t="s">
        <v>107</v>
      </c>
      <c r="G3" s="130" t="s">
        <v>92</v>
      </c>
      <c r="H3" s="130" t="s">
        <v>108</v>
      </c>
      <c r="I3" s="130" t="s">
        <v>91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379456.7+2-8.1</f>
        <v>379450.60000000003</v>
      </c>
      <c r="C6" s="46">
        <f>625865.1-190.4-316.9+47.1+50+198+5366.4+2952+4818.2</f>
        <v>638789.4999999999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</f>
        <v>314917.7</v>
      </c>
      <c r="E6" s="3">
        <f>D6/D151*100</f>
        <v>41.96074512445278</v>
      </c>
      <c r="F6" s="3">
        <f>D6/B6*100</f>
        <v>82.99306945357313</v>
      </c>
      <c r="G6" s="3">
        <f aca="true" t="shared" si="0" ref="G6:G43">D6/C6*100</f>
        <v>49.29913531765943</v>
      </c>
      <c r="H6" s="47">
        <f>B6-D6</f>
        <v>64532.90000000002</v>
      </c>
      <c r="I6" s="47">
        <f aca="true" t="shared" si="1" ref="I6:I43">C6-D6</f>
        <v>323871.7999999999</v>
      </c>
    </row>
    <row r="7" spans="1:9" s="37" customFormat="1" ht="18.75">
      <c r="A7" s="104" t="s">
        <v>82</v>
      </c>
      <c r="B7" s="97">
        <v>149875.2</v>
      </c>
      <c r="C7" s="94">
        <f>243287.4+47.1+202.4</f>
        <v>243536.9</v>
      </c>
      <c r="D7" s="105">
        <f>6699.4+11261.7+10.2+8073.8+9792.3+0.1+0.8+7352+6.6+10108.4-0.1+7942.1+9848.6-0.1+7861.7+17351.9+0.1+8976.7+21107.4+3648.1</f>
        <v>130041.70000000001</v>
      </c>
      <c r="E7" s="95">
        <f>D7/D6*100</f>
        <v>41.29386820747135</v>
      </c>
      <c r="F7" s="95">
        <f>D7/B7*100</f>
        <v>86.76665652489538</v>
      </c>
      <c r="G7" s="95">
        <f>D7/C7*100</f>
        <v>53.397123803415425</v>
      </c>
      <c r="H7" s="105">
        <f>B7-D7</f>
        <v>19833.5</v>
      </c>
      <c r="I7" s="105">
        <f t="shared" si="1"/>
        <v>113495.19999999998</v>
      </c>
    </row>
    <row r="8" spans="1:9" ht="18">
      <c r="A8" s="23" t="s">
        <v>3</v>
      </c>
      <c r="B8" s="42">
        <v>295727.1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</f>
        <v>245203.4</v>
      </c>
      <c r="E8" s="1">
        <f>D8/D6*100</f>
        <v>77.86269237962807</v>
      </c>
      <c r="F8" s="1">
        <f>D8/B8*100</f>
        <v>82.91543115257276</v>
      </c>
      <c r="G8" s="1">
        <f t="shared" si="0"/>
        <v>49.3054998396387</v>
      </c>
      <c r="H8" s="44">
        <f>B8-D8</f>
        <v>50523.69999999998</v>
      </c>
      <c r="I8" s="44">
        <f t="shared" si="1"/>
        <v>252111.1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0.007335249812887621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</f>
        <v>17196.8</v>
      </c>
      <c r="E10" s="1">
        <f>D10/D6*100</f>
        <v>5.460728310920599</v>
      </c>
      <c r="F10" s="1">
        <f aca="true" t="shared" si="3" ref="F10:F41">D10/B10*100</f>
        <v>96.38921585112942</v>
      </c>
      <c r="G10" s="1">
        <f t="shared" si="0"/>
        <v>62.62148826538972</v>
      </c>
      <c r="H10" s="44">
        <f t="shared" si="2"/>
        <v>644.2000000000007</v>
      </c>
      <c r="I10" s="44">
        <f t="shared" si="1"/>
        <v>10264.7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+0.5</f>
        <v>43823.4</v>
      </c>
      <c r="E11" s="1">
        <f>D11/D6*100</f>
        <v>13.915826261909064</v>
      </c>
      <c r="F11" s="1">
        <f t="shared" si="3"/>
        <v>87.073681031451</v>
      </c>
      <c r="G11" s="1">
        <f t="shared" si="0"/>
        <v>54.169504514805226</v>
      </c>
      <c r="H11" s="44">
        <f t="shared" si="2"/>
        <v>6505.699999999997</v>
      </c>
      <c r="I11" s="44">
        <f t="shared" si="1"/>
        <v>37077.1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</f>
        <v>5359.399999999999</v>
      </c>
      <c r="E12" s="1">
        <f>D12/D6*100</f>
        <v>1.7018414652463163</v>
      </c>
      <c r="F12" s="1">
        <f t="shared" si="3"/>
        <v>75.68384336209452</v>
      </c>
      <c r="G12" s="1">
        <f t="shared" si="0"/>
        <v>38.20338451449181</v>
      </c>
      <c r="H12" s="44">
        <f t="shared" si="2"/>
        <v>1721.9000000000015</v>
      </c>
      <c r="I12" s="44">
        <f t="shared" si="1"/>
        <v>8669.2</v>
      </c>
    </row>
    <row r="13" spans="1:9" ht="18.75" thickBot="1">
      <c r="A13" s="23" t="s">
        <v>28</v>
      </c>
      <c r="B13" s="43">
        <f>B6-B8-B9-B10-B11-B12</f>
        <v>8423.700000000066</v>
      </c>
      <c r="C13" s="43">
        <f>C6-C8-C9-C10-C11-C12</f>
        <v>18991.899999999885</v>
      </c>
      <c r="D13" s="43">
        <f>D6-D8-D9-D10-D11-D12</f>
        <v>3311.6000000000085</v>
      </c>
      <c r="E13" s="1">
        <f>D13/D6*100</f>
        <v>1.051576332483061</v>
      </c>
      <c r="F13" s="1">
        <f t="shared" si="3"/>
        <v>39.31289100988856</v>
      </c>
      <c r="G13" s="1">
        <f t="shared" si="0"/>
        <v>17.436907313117846</v>
      </c>
      <c r="H13" s="44">
        <f t="shared" si="2"/>
        <v>5112.100000000058</v>
      </c>
      <c r="I13" s="44">
        <f t="shared" si="1"/>
        <v>15680.299999999876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</f>
        <v>166852.10000000003</v>
      </c>
      <c r="E18" s="3">
        <f>D18/D151*100</f>
        <v>22.231962324060248</v>
      </c>
      <c r="F18" s="3">
        <f>D18/B18*100</f>
        <v>82.55619663416415</v>
      </c>
      <c r="G18" s="3">
        <f t="shared" si="0"/>
        <v>45.97437866485032</v>
      </c>
      <c r="H18" s="47">
        <f>B18-D18</f>
        <v>35255.19999999995</v>
      </c>
      <c r="I18" s="47">
        <f t="shared" si="1"/>
        <v>196071.99999999994</v>
      </c>
    </row>
    <row r="19" spans="1:13" s="37" customFormat="1" ht="18.75">
      <c r="A19" s="104" t="s">
        <v>83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</f>
        <v>102985.10000000002</v>
      </c>
      <c r="E19" s="95">
        <f>D19/D18*100</f>
        <v>61.72238767147672</v>
      </c>
      <c r="F19" s="95">
        <f t="shared" si="3"/>
        <v>85.55917688471352</v>
      </c>
      <c r="G19" s="95">
        <f t="shared" si="0"/>
        <v>42.99905430146699</v>
      </c>
      <c r="H19" s="105">
        <f t="shared" si="2"/>
        <v>17381.999999999985</v>
      </c>
      <c r="I19" s="105">
        <f t="shared" si="1"/>
        <v>136520.39999999997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166852.10000000003</v>
      </c>
      <c r="E25" s="1">
        <f>D25/D18*100</f>
        <v>100</v>
      </c>
      <c r="F25" s="1">
        <f t="shared" si="3"/>
        <v>82.55619663416415</v>
      </c>
      <c r="G25" s="1">
        <f t="shared" si="0"/>
        <v>45.97437866485032</v>
      </c>
      <c r="H25" s="44">
        <f t="shared" si="2"/>
        <v>35255.19999999995</v>
      </c>
      <c r="I25" s="44">
        <f t="shared" si="1"/>
        <v>196071.99999999994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35784.5+152</f>
        <v>35936.5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</f>
        <v>30828.9</v>
      </c>
      <c r="E33" s="3">
        <f>D33/D151*100</f>
        <v>4.107751375572863</v>
      </c>
      <c r="F33" s="3">
        <f>D33/B33*100</f>
        <v>85.78715233815201</v>
      </c>
      <c r="G33" s="3">
        <f t="shared" si="0"/>
        <v>47.759869124304025</v>
      </c>
      <c r="H33" s="47">
        <f t="shared" si="2"/>
        <v>5107.5999999999985</v>
      </c>
      <c r="I33" s="47">
        <f t="shared" si="1"/>
        <v>33720.9</v>
      </c>
    </row>
    <row r="34" spans="1:9" ht="18">
      <c r="A34" s="23" t="s">
        <v>3</v>
      </c>
      <c r="B34" s="42">
        <f>29582.2+152</f>
        <v>29734.2</v>
      </c>
      <c r="C34" s="43">
        <f>55535.9-3105.8+301.7</f>
        <v>52731.799999999996</v>
      </c>
      <c r="D34" s="44">
        <f>1743.2+1833.7+1830.2+1935.3+81+1854.2+129.9+1804.7+34.4+1.5+1881.6+1967.7+0.1+1784.4+235.6+2357.6-0.1+6335.8</f>
        <v>25810.8</v>
      </c>
      <c r="E34" s="1">
        <f>D34/D33*100</f>
        <v>83.72274067514572</v>
      </c>
      <c r="F34" s="1">
        <f t="shared" si="3"/>
        <v>86.80509312508828</v>
      </c>
      <c r="G34" s="1">
        <f t="shared" si="0"/>
        <v>48.94731452368401</v>
      </c>
      <c r="H34" s="44">
        <f t="shared" si="2"/>
        <v>3923.4000000000015</v>
      </c>
      <c r="I34" s="44">
        <f t="shared" si="1"/>
        <v>26920.999999999996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</f>
        <v>1493.9</v>
      </c>
      <c r="E36" s="1">
        <f>D36/D33*100</f>
        <v>4.845777825352186</v>
      </c>
      <c r="F36" s="1">
        <f t="shared" si="3"/>
        <v>93.63209025383892</v>
      </c>
      <c r="G36" s="1">
        <f t="shared" si="0"/>
        <v>50.721488473160626</v>
      </c>
      <c r="H36" s="44">
        <f t="shared" si="2"/>
        <v>101.59999999999991</v>
      </c>
      <c r="I36" s="44">
        <f t="shared" si="1"/>
        <v>1451.4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</f>
        <v>172.90000000000003</v>
      </c>
      <c r="E37" s="17">
        <f>D37/D33*100</f>
        <v>0.5608373960796527</v>
      </c>
      <c r="F37" s="17">
        <f t="shared" si="3"/>
        <v>33.82237871674492</v>
      </c>
      <c r="G37" s="17">
        <f t="shared" si="0"/>
        <v>20.196238757154543</v>
      </c>
      <c r="H37" s="53">
        <f t="shared" si="2"/>
        <v>338.29999999999995</v>
      </c>
      <c r="I37" s="53">
        <f t="shared" si="1"/>
        <v>683.2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0.0827145957202495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7935.8000000000075</v>
      </c>
      <c r="D39" s="42">
        <f>D33-D34-D36-D37-D35-D38</f>
        <v>3325.800000000002</v>
      </c>
      <c r="E39" s="1">
        <f>D39/D33*100</f>
        <v>10.787929507702195</v>
      </c>
      <c r="F39" s="1">
        <f t="shared" si="3"/>
        <v>81.71298002506087</v>
      </c>
      <c r="G39" s="1">
        <f t="shared" si="0"/>
        <v>41.908818266589364</v>
      </c>
      <c r="H39" s="44">
        <f>B39-D39</f>
        <v>744.2999999999975</v>
      </c>
      <c r="I39" s="44">
        <f t="shared" si="1"/>
        <v>4610.0000000000055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</f>
        <v>971.6999999999999</v>
      </c>
      <c r="E43" s="3">
        <f>D43/D151*100</f>
        <v>0.12947273537635628</v>
      </c>
      <c r="F43" s="3">
        <f>D43/B43*100</f>
        <v>73.41896486588591</v>
      </c>
      <c r="G43" s="3">
        <f t="shared" si="0"/>
        <v>43.50181313515691</v>
      </c>
      <c r="H43" s="47">
        <f t="shared" si="2"/>
        <v>351.80000000000007</v>
      </c>
      <c r="I43" s="47">
        <f t="shared" si="1"/>
        <v>1262.0000000000005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102.9+155.5+3.1+3.7+452.3+6+17.2+314.1+59.3+95.2+2.2+579+1.9+71.6+375.2+7+7.3+568.3+0.1+96.1+326.4+4.1+518.1-0.1+350+35.2+5.1+556.7+19.5+326.2+24.6+1</f>
        <v>5084.8</v>
      </c>
      <c r="E45" s="3">
        <f>D45/D151*100</f>
        <v>0.677516687086237</v>
      </c>
      <c r="F45" s="3">
        <f>D45/B45*100</f>
        <v>85.5019337481083</v>
      </c>
      <c r="G45" s="3">
        <f aca="true" t="shared" si="4" ref="G45:G76">D45/C45*100</f>
        <v>43.135391923990504</v>
      </c>
      <c r="H45" s="47">
        <f>B45-D45</f>
        <v>862.1999999999998</v>
      </c>
      <c r="I45" s="47">
        <f aca="true" t="shared" si="5" ref="I45:I77">C45-D45</f>
        <v>6703.2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</f>
        <v>4471</v>
      </c>
      <c r="E46" s="1">
        <f>D46/D45*100</f>
        <v>87.92872876022656</v>
      </c>
      <c r="F46" s="1">
        <f aca="true" t="shared" si="6" ref="F46:F74">D46/B46*100</f>
        <v>86.0121967642023</v>
      </c>
      <c r="G46" s="1">
        <f t="shared" si="4"/>
        <v>42.46084883709887</v>
      </c>
      <c r="H46" s="44">
        <f aca="true" t="shared" si="7" ref="H46:H74">B46-D46</f>
        <v>727.1000000000004</v>
      </c>
      <c r="I46" s="44">
        <f t="shared" si="5"/>
        <v>6058.700000000001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0.007866582756450599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0.6037602265575834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8.763373190685964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137.10000000000022</v>
      </c>
      <c r="E50" s="1">
        <f>D50/D45*100</f>
        <v>2.6962712397734467</v>
      </c>
      <c r="F50" s="1">
        <f t="shared" si="6"/>
        <v>88.96820246593158</v>
      </c>
      <c r="G50" s="1">
        <f t="shared" si="4"/>
        <v>43.181102362204896</v>
      </c>
      <c r="H50" s="44">
        <f t="shared" si="7"/>
        <v>16.999999999999375</v>
      </c>
      <c r="I50" s="44">
        <f t="shared" si="5"/>
        <v>180.39999999999904</v>
      </c>
    </row>
    <row r="51" spans="1:9" ht="18.75" thickBot="1">
      <c r="A51" s="22" t="s">
        <v>4</v>
      </c>
      <c r="B51" s="45">
        <f>13980.8-1143.1+27.7+70</f>
        <v>12935.4</v>
      </c>
      <c r="C51" s="46">
        <f>23558.7+50+2250-940.4-1250+76.8+148</f>
        <v>23893.1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</f>
        <v>10277.499999999998</v>
      </c>
      <c r="E51" s="3">
        <f>D51/D151*100</f>
        <v>1.3694103507569226</v>
      </c>
      <c r="F51" s="3">
        <f>D51/B51*100</f>
        <v>79.45251016590132</v>
      </c>
      <c r="G51" s="3">
        <f t="shared" si="4"/>
        <v>43.014510465364474</v>
      </c>
      <c r="H51" s="47">
        <f>B51-D51</f>
        <v>2657.9000000000015</v>
      </c>
      <c r="I51" s="47">
        <f t="shared" si="5"/>
        <v>13615.6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</f>
        <v>6256.900000000001</v>
      </c>
      <c r="E52" s="1">
        <f>D52/D51*100</f>
        <v>60.87959134030652</v>
      </c>
      <c r="F52" s="1">
        <f t="shared" si="6"/>
        <v>77.40526765058824</v>
      </c>
      <c r="G52" s="1">
        <f t="shared" si="4"/>
        <v>41.03046677246318</v>
      </c>
      <c r="H52" s="44">
        <f t="shared" si="7"/>
        <v>1826.3999999999996</v>
      </c>
      <c r="I52" s="44">
        <f t="shared" si="5"/>
        <v>8992.5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1.9+1.9+0.5+7.4+2.1+1.2+12.9+5.1+0.1+4.5+16.8+19.2+9.7+3.1+1.1+1.4+2.5+5.7+19.9+0.8+28.2+4+19.8+8.2+38.7+4.3+0.2+18.2+4.3+27.9+3.9+3+21+4+9.4+2.4</f>
        <v>315.2999999999999</v>
      </c>
      <c r="E54" s="1">
        <f>D54/D51*100</f>
        <v>3.0678666990999752</v>
      </c>
      <c r="F54" s="1">
        <f t="shared" si="6"/>
        <v>74.96433666191152</v>
      </c>
      <c r="G54" s="1">
        <f t="shared" si="4"/>
        <v>38.916316958775596</v>
      </c>
      <c r="H54" s="44">
        <f t="shared" si="7"/>
        <v>105.30000000000013</v>
      </c>
      <c r="I54" s="44">
        <f t="shared" si="5"/>
        <v>494.90000000000015</v>
      </c>
    </row>
    <row r="55" spans="1:9" ht="18">
      <c r="A55" s="23" t="s">
        <v>0</v>
      </c>
      <c r="B55" s="42">
        <f>636.7+2.7</f>
        <v>639.4000000000001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</f>
        <v>489.8000000000001</v>
      </c>
      <c r="E55" s="1">
        <f>D55/D51*100</f>
        <v>4.765750425687183</v>
      </c>
      <c r="F55" s="1">
        <f t="shared" si="6"/>
        <v>76.60306537378794</v>
      </c>
      <c r="G55" s="1">
        <f t="shared" si="4"/>
        <v>46.09014773689659</v>
      </c>
      <c r="H55" s="44">
        <f t="shared" si="7"/>
        <v>149.59999999999997</v>
      </c>
      <c r="I55" s="44">
        <f t="shared" si="5"/>
        <v>572.8999999999999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2.335198248601314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3548.799999999999</v>
      </c>
      <c r="C57" s="43">
        <f>C51-C52-C55-C54-C53-C56</f>
        <v>6238.9</v>
      </c>
      <c r="D57" s="43">
        <f>D51-D52-D55-D54-D53-D56</f>
        <v>2975.4999999999977</v>
      </c>
      <c r="E57" s="1">
        <f>D57/D51*100</f>
        <v>28.951593286305016</v>
      </c>
      <c r="F57" s="1">
        <f t="shared" si="6"/>
        <v>83.84524346257886</v>
      </c>
      <c r="G57" s="1">
        <f t="shared" si="4"/>
        <v>47.69270223917674</v>
      </c>
      <c r="H57" s="44">
        <f>B57-D57</f>
        <v>573.3000000000011</v>
      </c>
      <c r="I57" s="44">
        <f>C57-D57</f>
        <v>3263.400000000002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3399.6-179.7+50</f>
        <v>3269.9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</f>
        <v>1397.6000000000004</v>
      </c>
      <c r="E59" s="3">
        <f>D59/D151*100</f>
        <v>0.1862211536091341</v>
      </c>
      <c r="F59" s="3">
        <f>D59/B59*100</f>
        <v>42.74136823756079</v>
      </c>
      <c r="G59" s="3">
        <f t="shared" si="4"/>
        <v>18.112777180181702</v>
      </c>
      <c r="H59" s="47">
        <f>B59-D59</f>
        <v>1872.2999999999997</v>
      </c>
      <c r="I59" s="47">
        <f t="shared" si="5"/>
        <v>6318.5</v>
      </c>
    </row>
    <row r="60" spans="1:9" ht="18">
      <c r="A60" s="23" t="s">
        <v>3</v>
      </c>
      <c r="B60" s="42">
        <f>1451.1-179.5</f>
        <v>1271.6</v>
      </c>
      <c r="C60" s="43">
        <f>2900.3-339.6</f>
        <v>2560.7000000000003</v>
      </c>
      <c r="D60" s="44">
        <f>55.6+146.1+60.8+59.3+73.6+0.1+67.3+144.6-4.5+79.7+66.8+72.2-0.1+53+75.7+69.4+0.1+39.1</f>
        <v>1058.8</v>
      </c>
      <c r="E60" s="1">
        <f>D60/D59*100</f>
        <v>75.75844304522036</v>
      </c>
      <c r="F60" s="1">
        <f t="shared" si="6"/>
        <v>83.26517772884556</v>
      </c>
      <c r="G60" s="1">
        <f t="shared" si="4"/>
        <v>41.34806888741359</v>
      </c>
      <c r="H60" s="44">
        <f t="shared" si="7"/>
        <v>212.79999999999995</v>
      </c>
      <c r="I60" s="44">
        <f t="shared" si="5"/>
        <v>1501.9000000000003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0.22896393817973662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215.8+0.9</f>
        <v>216.70000000000002</v>
      </c>
      <c r="C62" s="43">
        <f>451.8-38.9</f>
        <v>412.90000000000003</v>
      </c>
      <c r="D62" s="44">
        <f>0.4+18.6+55.1+0.5+32.9+0.7+67.5+3.7+0.4+6.3+12.6+0.1+4.2</f>
        <v>202.99999999999997</v>
      </c>
      <c r="E62" s="1">
        <f>D62/D59*100</f>
        <v>14.524899828277041</v>
      </c>
      <c r="F62" s="1">
        <f t="shared" si="6"/>
        <v>93.67789570835254</v>
      </c>
      <c r="G62" s="1">
        <f t="shared" si="4"/>
        <v>49.16444659723903</v>
      </c>
      <c r="H62" s="44">
        <f t="shared" si="7"/>
        <v>13.700000000000045</v>
      </c>
      <c r="I62" s="44">
        <f t="shared" si="5"/>
        <v>209.90000000000006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313.40000000000015</v>
      </c>
      <c r="C64" s="43">
        <f>C59-C60-C62-C63-C61</f>
        <v>691.7</v>
      </c>
      <c r="D64" s="43">
        <f>D59-D60-D62-D63-D61</f>
        <v>132.60000000000045</v>
      </c>
      <c r="E64" s="1">
        <f>D64/D59*100</f>
        <v>9.487693188322869</v>
      </c>
      <c r="F64" s="1">
        <f t="shared" si="6"/>
        <v>42.31014677728155</v>
      </c>
      <c r="G64" s="1">
        <f t="shared" si="4"/>
        <v>19.170160474194077</v>
      </c>
      <c r="H64" s="44">
        <f t="shared" si="7"/>
        <v>180.7999999999997</v>
      </c>
      <c r="I64" s="44">
        <f t="shared" si="5"/>
        <v>559.0999999999996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0.03231155534503077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2562.9-150-1500</f>
        <v>912.9000000000001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912.9000000000001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</f>
        <v>43177.80000000001</v>
      </c>
      <c r="E90" s="3">
        <f>D90/D151*100</f>
        <v>5.753162368563588</v>
      </c>
      <c r="F90" s="3">
        <f aca="true" t="shared" si="10" ref="F90:F96">D90/B90*100</f>
        <v>53.009790982474456</v>
      </c>
      <c r="G90" s="3">
        <f t="shared" si="8"/>
        <v>27.283704959530485</v>
      </c>
      <c r="H90" s="47">
        <f aca="true" t="shared" si="11" ref="H90:H96">B90-D90</f>
        <v>38274.69999999999</v>
      </c>
      <c r="I90" s="47">
        <f t="shared" si="9"/>
        <v>115077.09999999998</v>
      </c>
    </row>
    <row r="91" spans="1:9" ht="18">
      <c r="A91" s="23" t="s">
        <v>3</v>
      </c>
      <c r="B91" s="42">
        <f>74944.9-64.5-80</f>
        <v>74800.4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</f>
        <v>39489.90000000001</v>
      </c>
      <c r="E91" s="1">
        <f>D91/D90*100</f>
        <v>91.45880521934883</v>
      </c>
      <c r="F91" s="1">
        <f t="shared" si="10"/>
        <v>52.79370163795917</v>
      </c>
      <c r="G91" s="1">
        <f t="shared" si="8"/>
        <v>26.730099766001047</v>
      </c>
      <c r="H91" s="44">
        <f t="shared" si="11"/>
        <v>35310.499999999985</v>
      </c>
      <c r="I91" s="44">
        <f t="shared" si="9"/>
        <v>108245.8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48.5+5.1+5+1.3+22.8+67.3+62.7+3.5+1.4+40.6+112.7+571.4+55.5+1.7+2.4+3.1+83.6+0.9+1.4+3.5+0.9+23.5+44.4+1+13.6</f>
        <v>1177.8000000000002</v>
      </c>
      <c r="E92" s="1">
        <f>D92/D90*100</f>
        <v>2.727790670205522</v>
      </c>
      <c r="F92" s="1">
        <f t="shared" si="10"/>
        <v>70.641156360583</v>
      </c>
      <c r="G92" s="1">
        <f t="shared" si="8"/>
        <v>44.94390597573076</v>
      </c>
      <c r="H92" s="44">
        <f t="shared" si="11"/>
        <v>489.4999999999998</v>
      </c>
      <c r="I92" s="44">
        <f t="shared" si="9"/>
        <v>1442.7999999999997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4984.800000000006</v>
      </c>
      <c r="C94" s="43">
        <f>C90-C91-C92-C93</f>
        <v>7898.599999999982</v>
      </c>
      <c r="D94" s="43">
        <f>D90-D91-D92-D93</f>
        <v>2510.1000000000013</v>
      </c>
      <c r="E94" s="1">
        <f>D94/D90*100</f>
        <v>5.8134041104456475</v>
      </c>
      <c r="F94" s="1">
        <f t="shared" si="10"/>
        <v>50.355079441502134</v>
      </c>
      <c r="G94" s="1">
        <f>D94/C94*100</f>
        <v>31.779049451801672</v>
      </c>
      <c r="H94" s="44">
        <f t="shared" si="11"/>
        <v>2474.7000000000044</v>
      </c>
      <c r="I94" s="44">
        <f>C94-D94</f>
        <v>5388.499999999981</v>
      </c>
    </row>
    <row r="95" spans="1:9" ht="18.75">
      <c r="A95" s="108" t="s">
        <v>12</v>
      </c>
      <c r="B95" s="128">
        <f>33869.5-1700.7</f>
        <v>32168.8</v>
      </c>
      <c r="C95" s="112">
        <f>59880.5+5316.8+172.8</f>
        <v>65370.100000000006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</f>
        <v>27943.3</v>
      </c>
      <c r="E95" s="107">
        <f>D95/D151*100</f>
        <v>3.7232638534960754</v>
      </c>
      <c r="F95" s="110">
        <f t="shared" si="10"/>
        <v>86.8646017258959</v>
      </c>
      <c r="G95" s="106">
        <f>D95/C95*100</f>
        <v>42.74630144362636</v>
      </c>
      <c r="H95" s="111">
        <f t="shared" si="11"/>
        <v>4225.5</v>
      </c>
      <c r="I95" s="121">
        <f>C95-D95</f>
        <v>37426.8</v>
      </c>
    </row>
    <row r="96" spans="1:9" ht="18.75" thickBot="1">
      <c r="A96" s="109" t="s">
        <v>84</v>
      </c>
      <c r="B96" s="113">
        <f>5207.9+2.4</f>
        <v>5210.299999999999</v>
      </c>
      <c r="C96" s="114">
        <f>10660.3-133.5+11.8</f>
        <v>10538.599999999999</v>
      </c>
      <c r="D96" s="115">
        <f>69.1+1043.7+68.3+1051.8+1+68.3+66.1+938.4+3+68.7+11.3+4.3+734+67.7+6.3+0.4+21.5</f>
        <v>4223.9</v>
      </c>
      <c r="E96" s="116">
        <f>D96/D95*100</f>
        <v>15.115966975983508</v>
      </c>
      <c r="F96" s="117">
        <f t="shared" si="10"/>
        <v>81.06826862176842</v>
      </c>
      <c r="G96" s="118">
        <f>D96/C96*100</f>
        <v>40.08027631753743</v>
      </c>
      <c r="H96" s="122">
        <f t="shared" si="11"/>
        <v>986.3999999999996</v>
      </c>
      <c r="I96" s="123">
        <f>C96-D96</f>
        <v>6314.699999999999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7383.4+7.5+1</f>
        <v>7391.9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</f>
        <v>3956.099999999999</v>
      </c>
      <c r="E102" s="19">
        <f>D102/D151*100</f>
        <v>0.5271247179401081</v>
      </c>
      <c r="F102" s="19">
        <f>D102/B102*100</f>
        <v>53.51939284892923</v>
      </c>
      <c r="G102" s="19">
        <f aca="true" t="shared" si="12" ref="G102:G149">D102/C102*100</f>
        <v>31.26116159620702</v>
      </c>
      <c r="H102" s="79">
        <f aca="true" t="shared" si="13" ref="H102:H107">B102-D102</f>
        <v>3435.8000000000006</v>
      </c>
      <c r="I102" s="79">
        <f aca="true" t="shared" si="14" ref="I102:I149">C102-D102</f>
        <v>8698.900000000003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2.004499380703218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f>6171-10.6+1</f>
        <v>6161.4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139.3+4+202+15.3-0.1+4+25.4+141.4+9.8+31.2+1.1+390.1+50+2+0.1+51.6+111.9+69.9+132+193.8+143.3+175.1+39.1+393+24.9+117+131.2+30.6+5+5+134.6+137.3+5+34.9+31.2+66.7+136.1+61.2</f>
        <v>3245.9999999999995</v>
      </c>
      <c r="E104" s="1">
        <f>D104/D102*100</f>
        <v>82.05050428452265</v>
      </c>
      <c r="F104" s="1">
        <f aca="true" t="shared" si="15" ref="F104:F149">D104/B104*100</f>
        <v>52.68283182393611</v>
      </c>
      <c r="G104" s="1">
        <f t="shared" si="12"/>
        <v>31.477279339035313</v>
      </c>
      <c r="H104" s="44">
        <f t="shared" si="13"/>
        <v>2915.4</v>
      </c>
      <c r="I104" s="44">
        <f t="shared" si="14"/>
        <v>7066.200000000001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630.7999999999993</v>
      </c>
      <c r="E106" s="84">
        <f>D106/D102*100</f>
        <v>15.944996334774132</v>
      </c>
      <c r="F106" s="84">
        <f t="shared" si="15"/>
        <v>58.1382488479262</v>
      </c>
      <c r="G106" s="84">
        <f t="shared" si="12"/>
        <v>30.27307193933863</v>
      </c>
      <c r="H106" s="123">
        <f>B106-D106</f>
        <v>454.2000000000007</v>
      </c>
      <c r="I106" s="123">
        <f t="shared" si="14"/>
        <v>1452.9000000000015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160018.5</v>
      </c>
      <c r="C107" s="81">
        <f>SUM(C108:C148)-C115-C119+C149-C140-C141-C109-C112-C122-C123-C138-C131-C129-C136</f>
        <v>530166.2</v>
      </c>
      <c r="D107" s="81">
        <f>SUM(D108:D148)-D115-D119+D149-D140-D141-D109-D112-D122-D123-D138-D131-D129-D136</f>
        <v>144855.5</v>
      </c>
      <c r="E107" s="82">
        <f>D107/D151*100</f>
        <v>19.30105775374064</v>
      </c>
      <c r="F107" s="82">
        <f>D107/B107*100</f>
        <v>90.52422063698884</v>
      </c>
      <c r="G107" s="82">
        <f t="shared" si="12"/>
        <v>27.322658441824473</v>
      </c>
      <c r="H107" s="81">
        <f t="shared" si="13"/>
        <v>15163</v>
      </c>
      <c r="I107" s="81">
        <f t="shared" si="14"/>
        <v>385310.69999999995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12.6+3.2+110.8+149.9+0.1+86+66+19.9+30.9+1.3+4.4+3.9+8.5+1.6+0.1+167.2+12.2+0.7+2+1.4+0.1+115.6+14.7+10.7+8.1+0.6+3.1+4.1+2.8-0.2+122.3+40.3+0.6</f>
        <v>1005.5000000000001</v>
      </c>
      <c r="E108" s="6">
        <f>D108/D107*100</f>
        <v>0.6941400222980834</v>
      </c>
      <c r="F108" s="6">
        <f t="shared" si="15"/>
        <v>44.902424864913144</v>
      </c>
      <c r="G108" s="6">
        <f t="shared" si="12"/>
        <v>24.550737376696947</v>
      </c>
      <c r="H108" s="61">
        <f aca="true" t="shared" si="16" ref="H108:H149">B108-D108</f>
        <v>1233.8000000000002</v>
      </c>
      <c r="I108" s="61">
        <f t="shared" si="14"/>
        <v>3090.1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53.14768771755346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79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0.11853191628899144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98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53.6</v>
      </c>
      <c r="C113" s="61">
        <v>60</v>
      </c>
      <c r="D113" s="72">
        <f>9.1+9.1</f>
        <v>18.2</v>
      </c>
      <c r="E113" s="6">
        <f>D113/D107*100</f>
        <v>0.01256424505800608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</f>
        <v>1170.6000000000001</v>
      </c>
      <c r="E114" s="6">
        <f>D114/D107*100</f>
        <v>0.8081156738957099</v>
      </c>
      <c r="F114" s="6">
        <f t="shared" si="15"/>
        <v>75.35242999678147</v>
      </c>
      <c r="G114" s="6">
        <f t="shared" si="12"/>
        <v>40.15229471084585</v>
      </c>
      <c r="H114" s="61">
        <f t="shared" si="16"/>
        <v>382.89999999999986</v>
      </c>
      <c r="I114" s="61">
        <f t="shared" si="14"/>
        <v>1744.8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0.1595382985112751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20236.6-450</f>
        <v>19786.6</v>
      </c>
      <c r="C124" s="53">
        <f>33585.8+9933.2-1212.8</f>
        <v>42306.2</v>
      </c>
      <c r="D124" s="76">
        <f>3483.8+2635.6+1853.3+812.9+1333.3+1694.1+1722.4+661.9+934+1328+225+1781.5</f>
        <v>18465.8</v>
      </c>
      <c r="E124" s="17">
        <f>D124/D107*100</f>
        <v>12.747738263303773</v>
      </c>
      <c r="F124" s="6">
        <f t="shared" si="15"/>
        <v>93.32477535301669</v>
      </c>
      <c r="G124" s="6">
        <f t="shared" si="12"/>
        <v>43.647975946787945</v>
      </c>
      <c r="H124" s="61">
        <f t="shared" si="16"/>
        <v>1320.7999999999993</v>
      </c>
      <c r="I124" s="61">
        <f t="shared" si="14"/>
        <v>23840.399999999998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0.011045490160884469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86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58</v>
      </c>
      <c r="B128" s="73">
        <v>688.7</v>
      </c>
      <c r="C128" s="53">
        <v>1253.3</v>
      </c>
      <c r="D128" s="76">
        <f>6.5+6.7+0.9+10.2+6.4+2.4+29+2.5+26.7+1.1+7.5+20.9+3.3+0.1+0.1+0.6+54.3+6.4+19+0.1+6.4-0.1+0.9+1+0.1+24+11.8</f>
        <v>248.79999999999998</v>
      </c>
      <c r="E128" s="17">
        <f>D128/D107*100</f>
        <v>0.17175737200175345</v>
      </c>
      <c r="F128" s="6">
        <f t="shared" si="15"/>
        <v>36.12603455786264</v>
      </c>
      <c r="G128" s="6">
        <f t="shared" si="12"/>
        <v>19.85159179765419</v>
      </c>
      <c r="H128" s="61">
        <f t="shared" si="16"/>
        <v>439.9000000000001</v>
      </c>
      <c r="I128" s="61">
        <f t="shared" si="14"/>
        <v>1004.5</v>
      </c>
    </row>
    <row r="129" spans="1:9" s="32" customFormat="1" ht="18">
      <c r="A129" s="23" t="s">
        <v>89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12.861736334405146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111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109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0.010631284279851301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232</v>
      </c>
      <c r="C135" s="53">
        <v>626.8</v>
      </c>
      <c r="D135" s="76">
        <f>1.2</f>
        <v>1.2</v>
      </c>
      <c r="E135" s="17">
        <f>D135/D107*100</f>
        <v>0.0008284117620663351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85</v>
      </c>
      <c r="B137" s="73">
        <v>226.7</v>
      </c>
      <c r="C137" s="53">
        <v>381.2</v>
      </c>
      <c r="D137" s="76">
        <f>0.5+1.3+15.9+33.5+3+0.6+15.2+1.3+36.5+1.9+0.3+0.3+0.6+5+2+16.5+0.1+0.5+1.2+18.6-0.1+0.3+0.5+0.5</f>
        <v>155.99999999999997</v>
      </c>
      <c r="E137" s="17">
        <f>D137/D107*100</f>
        <v>0.10769352906862355</v>
      </c>
      <c r="F137" s="6">
        <f t="shared" si="15"/>
        <v>68.81340979267753</v>
      </c>
      <c r="G137" s="6">
        <f>D137/C137*100</f>
        <v>40.92339979013641</v>
      </c>
      <c r="H137" s="61">
        <f t="shared" si="16"/>
        <v>70.70000000000002</v>
      </c>
      <c r="I137" s="61">
        <f t="shared" si="14"/>
        <v>225.20000000000002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</f>
        <v>139.9</v>
      </c>
      <c r="E138" s="1">
        <f>D138/D137*100</f>
        <v>89.6794871794872</v>
      </c>
      <c r="F138" s="1">
        <f t="shared" si="15"/>
        <v>75.6625202812331</v>
      </c>
      <c r="G138" s="1">
        <f>D138/C138*100</f>
        <v>45.70401829467494</v>
      </c>
      <c r="H138" s="44">
        <f t="shared" si="16"/>
        <v>45</v>
      </c>
      <c r="I138" s="44">
        <f t="shared" si="14"/>
        <v>166.20000000000002</v>
      </c>
    </row>
    <row r="139" spans="1:9" s="2" customFormat="1" ht="18.75">
      <c r="A139" s="16" t="s">
        <v>101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</f>
        <v>569.8</v>
      </c>
      <c r="E139" s="17">
        <f>D139/D107*100</f>
        <v>0.39335751835449806</v>
      </c>
      <c r="F139" s="6">
        <f t="shared" si="15"/>
        <v>75.96320490601252</v>
      </c>
      <c r="G139" s="6">
        <f t="shared" si="12"/>
        <v>37.670236678566695</v>
      </c>
      <c r="H139" s="61">
        <f t="shared" si="16"/>
        <v>180.30000000000007</v>
      </c>
      <c r="I139" s="61">
        <f t="shared" si="14"/>
        <v>942.8000000000002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</f>
        <v>476.5</v>
      </c>
      <c r="E140" s="1">
        <f>D140/D139*100</f>
        <v>83.62583362583364</v>
      </c>
      <c r="F140" s="1">
        <f aca="true" t="shared" si="17" ref="F140:F148">D140/B140*100</f>
        <v>85.18055058991777</v>
      </c>
      <c r="G140" s="1">
        <f t="shared" si="12"/>
        <v>40.42589293289217</v>
      </c>
      <c r="H140" s="44">
        <f t="shared" si="16"/>
        <v>82.89999999999998</v>
      </c>
      <c r="I140" s="44">
        <f t="shared" si="14"/>
        <v>702.2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</f>
        <v>17.9</v>
      </c>
      <c r="E141" s="1">
        <f>D141/D139*100</f>
        <v>3.141453141453141</v>
      </c>
      <c r="F141" s="1">
        <f t="shared" si="17"/>
        <v>73.66255144032921</v>
      </c>
      <c r="G141" s="1">
        <f>D141/C141*100</f>
        <v>47.73333333333333</v>
      </c>
      <c r="H141" s="44">
        <f t="shared" si="16"/>
        <v>6.400000000000002</v>
      </c>
      <c r="I141" s="44">
        <f t="shared" si="14"/>
        <v>19.6</v>
      </c>
    </row>
    <row r="142" spans="1:9" s="2" customFormat="1" ht="18.75" customHeight="1">
      <c r="A142" s="18" t="s">
        <v>57</v>
      </c>
      <c r="B142" s="73">
        <f>300+1143.1</f>
        <v>1443.1</v>
      </c>
      <c r="C142" s="53">
        <f>200+300+1250</f>
        <v>1750</v>
      </c>
      <c r="D142" s="76">
        <f>300</f>
        <v>300</v>
      </c>
      <c r="E142" s="17">
        <f>D142/D107*100</f>
        <v>0.2071029405165838</v>
      </c>
      <c r="F142" s="99">
        <f t="shared" si="17"/>
        <v>20.78858013997644</v>
      </c>
      <c r="G142" s="6">
        <f t="shared" si="12"/>
        <v>17.142857142857142</v>
      </c>
      <c r="H142" s="61">
        <f t="shared" si="16"/>
        <v>1143.1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f>26585.6-1091.4-108.4-6057.3-180</f>
        <v>19148.499999999996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</f>
        <v>16538.100000000002</v>
      </c>
      <c r="E144" s="17">
        <f>D144/D107*100</f>
        <v>11.416963801857714</v>
      </c>
      <c r="F144" s="99">
        <f t="shared" si="17"/>
        <v>86.36760059534693</v>
      </c>
      <c r="G144" s="6">
        <f t="shared" si="12"/>
        <v>26.036461531195393</v>
      </c>
      <c r="H144" s="61">
        <f t="shared" si="16"/>
        <v>2610.399999999994</v>
      </c>
      <c r="I144" s="61">
        <f t="shared" si="14"/>
        <v>46980.899999999994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0.0526731812047178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78</v>
      </c>
      <c r="B147" s="73">
        <v>6025</v>
      </c>
      <c r="C147" s="53">
        <v>10550.8</v>
      </c>
      <c r="D147" s="76">
        <f>1601.8+39.7+92.5+565.2+121.3+853.6+638.8+424+800.9+24.5+1.5+318.7</f>
        <v>5482.499999999999</v>
      </c>
      <c r="E147" s="17">
        <f>D147/D107*100</f>
        <v>3.7848062379405674</v>
      </c>
      <c r="F147" s="99">
        <f t="shared" si="17"/>
        <v>90.99585062240662</v>
      </c>
      <c r="G147" s="6">
        <f t="shared" si="12"/>
        <v>51.96288433104598</v>
      </c>
      <c r="H147" s="61">
        <f t="shared" si="16"/>
        <v>542.5000000000009</v>
      </c>
      <c r="I147" s="61">
        <f t="shared" si="14"/>
        <v>5068.3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84066.9+1091.4+108.4+6057.3+2330.7-3305.4</f>
        <v>90349.29999999999</v>
      </c>
      <c r="C148" s="53">
        <f>376354.8-1000+14285.9-198-200-300-15786.4-2950-2519.8</f>
        <v>367686.5</v>
      </c>
      <c r="D148" s="76">
        <f>69938.3+2324.7+1312.6+155+2603.6+1211+415+5415.4+691.3+550.4+1878.3+788.4</f>
        <v>87284</v>
      </c>
      <c r="E148" s="17">
        <f>D148/D107*100</f>
        <v>60.255910200165</v>
      </c>
      <c r="F148" s="6">
        <f t="shared" si="17"/>
        <v>96.60727863967958</v>
      </c>
      <c r="G148" s="6">
        <f t="shared" si="12"/>
        <v>23.738701312123236</v>
      </c>
      <c r="H148" s="61">
        <f t="shared" si="16"/>
        <v>3065.2999999999884</v>
      </c>
      <c r="I148" s="61">
        <f t="shared" si="14"/>
        <v>280402.5</v>
      </c>
      <c r="K148" s="91"/>
      <c r="L148" s="38"/>
    </row>
    <row r="149" spans="1:12" s="2" customFormat="1" ht="18.75">
      <c r="A149" s="16" t="s">
        <v>104</v>
      </c>
      <c r="B149" s="73">
        <v>14742.6</v>
      </c>
      <c r="C149" s="53">
        <v>29485.2</v>
      </c>
      <c r="D149" s="76">
        <f>819+819+819.1+819+819+819.1+819+819+819.1+819+819+819.1+819.1+819+819+819</f>
        <v>13104.5</v>
      </c>
      <c r="E149" s="17">
        <f>D149/D107*100</f>
        <v>9.046601613331905</v>
      </c>
      <c r="F149" s="6">
        <f t="shared" si="15"/>
        <v>88.88866278675404</v>
      </c>
      <c r="G149" s="6">
        <f t="shared" si="12"/>
        <v>44.44433139337702</v>
      </c>
      <c r="H149" s="61">
        <f t="shared" si="16"/>
        <v>1638.1000000000004</v>
      </c>
      <c r="I149" s="61">
        <f t="shared" si="14"/>
        <v>16380.7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169980</v>
      </c>
      <c r="C150" s="77">
        <f>C43+C69+C72+C77+C79+C87+C102+C107+C100+C84+C98</f>
        <v>546411.2999999999</v>
      </c>
      <c r="D150" s="53">
        <f>D43+D69+D72+D77+D79+D87+D102+D107+D100+D84+D98</f>
        <v>150025.8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923248.0000000001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750505.5000000002</v>
      </c>
      <c r="E151" s="31">
        <v>100</v>
      </c>
      <c r="F151" s="3">
        <f>D151/B151*100</f>
        <v>81.28969680952464</v>
      </c>
      <c r="G151" s="3">
        <f aca="true" t="shared" si="18" ref="G151:G157">D151/C151*100</f>
        <v>39.926942476736556</v>
      </c>
      <c r="H151" s="47">
        <f aca="true" t="shared" si="19" ref="H151:H157">B151-D151</f>
        <v>172742.49999999988</v>
      </c>
      <c r="I151" s="47">
        <f aca="true" t="shared" si="20" ref="I151:I157">C151-D151</f>
        <v>1129191.3999999997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415714.8</v>
      </c>
      <c r="C152" s="60">
        <f>C8+C20+C34+C52+C60+C91+C115+C119+C46+C140+C131+C103</f>
        <v>727911</v>
      </c>
      <c r="D152" s="60">
        <f>D8+D20+D34+D52+D60+D91+D115+D119+D46+D140+D131+D103</f>
        <v>323041.80000000005</v>
      </c>
      <c r="E152" s="6">
        <f>D152/D151*100</f>
        <v>43.04322886374583</v>
      </c>
      <c r="F152" s="6">
        <f aca="true" t="shared" si="21" ref="F152:F157">D152/B152*100</f>
        <v>77.70755335148041</v>
      </c>
      <c r="G152" s="6">
        <f t="shared" si="18"/>
        <v>44.379299117611914</v>
      </c>
      <c r="H152" s="61">
        <f t="shared" si="19"/>
        <v>92672.99999999994</v>
      </c>
      <c r="I152" s="72">
        <f t="shared" si="20"/>
        <v>404869.19999999995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61882.9</v>
      </c>
      <c r="C153" s="61">
        <f>C11+C23+C36+C55+C62+C92+C49+C141+C109+C112+C96+C138</f>
        <v>102323.1</v>
      </c>
      <c r="D153" s="61">
        <f>D11+D23+D36+D55+D62+D92+D49+D141+D109+D112+D96+D138</f>
        <v>52549.60000000001</v>
      </c>
      <c r="E153" s="6">
        <f>D153/D151*100</f>
        <v>7.001894056739092</v>
      </c>
      <c r="F153" s="6">
        <f t="shared" si="21"/>
        <v>84.91780443385815</v>
      </c>
      <c r="G153" s="6">
        <f t="shared" si="18"/>
        <v>51.35653630509632</v>
      </c>
      <c r="H153" s="61">
        <f t="shared" si="19"/>
        <v>9333.299999999988</v>
      </c>
      <c r="I153" s="72">
        <f t="shared" si="20"/>
        <v>49773.49999999999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17546</v>
      </c>
      <c r="E154" s="6">
        <f>D154/D151*100</f>
        <v>2.3378909281810722</v>
      </c>
      <c r="F154" s="6">
        <f t="shared" si="21"/>
        <v>94.10212542301977</v>
      </c>
      <c r="G154" s="6">
        <f t="shared" si="18"/>
        <v>61.157837133187165</v>
      </c>
      <c r="H154" s="61">
        <f t="shared" si="19"/>
        <v>1099.7000000000007</v>
      </c>
      <c r="I154" s="72">
        <f t="shared" si="20"/>
        <v>11143.7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14990.2</v>
      </c>
      <c r="C155" s="60">
        <f>C12+C24+C104+C63+C38+C93+C129+C56+C136</f>
        <v>29507.2</v>
      </c>
      <c r="D155" s="60">
        <f>D12+D24+D104+D63+D38+D93+D129+D56+D136</f>
        <v>8904.099999999999</v>
      </c>
      <c r="E155" s="6">
        <f>D155/D151*100</f>
        <v>1.186413690505932</v>
      </c>
      <c r="F155" s="6">
        <f t="shared" si="21"/>
        <v>59.399474323224496</v>
      </c>
      <c r="G155" s="6">
        <f t="shared" si="18"/>
        <v>30.176024834616634</v>
      </c>
      <c r="H155" s="61">
        <f>B155-D155</f>
        <v>6086.100000000002</v>
      </c>
      <c r="I155" s="72">
        <f t="shared" si="20"/>
        <v>20603.100000000002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0.0031312228891060747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411965.20000000007</v>
      </c>
      <c r="C157" s="78">
        <f>C151-C152-C153-C154-C155-C156</f>
        <v>991158.9999999999</v>
      </c>
      <c r="D157" s="78">
        <f>D151-D152-D153-D154-D155-D156</f>
        <v>348440.5000000002</v>
      </c>
      <c r="E157" s="36">
        <f>D157/D151*100</f>
        <v>46.42744123793897</v>
      </c>
      <c r="F157" s="36">
        <f t="shared" si="21"/>
        <v>84.58008103597102</v>
      </c>
      <c r="G157" s="36">
        <f t="shared" si="18"/>
        <v>35.154854064786804</v>
      </c>
      <c r="H157" s="126">
        <f t="shared" si="19"/>
        <v>63524.699999999895</v>
      </c>
      <c r="I157" s="126">
        <f t="shared" si="20"/>
        <v>642718.4999999998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750505.5000000002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750505.5000000002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2017-06-16T05:16:14Z</dcterms:modified>
  <cp:category/>
  <cp:version/>
  <cp:contentType/>
  <cp:contentStatus/>
</cp:coreProperties>
</file>